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Лист1!$A$1:$J$66</definedName>
  </definedNames>
  <calcPr calcId="152511"/>
</workbook>
</file>

<file path=xl/calcChain.xml><?xml version="1.0" encoding="utf-8"?>
<calcChain xmlns="http://schemas.openxmlformats.org/spreadsheetml/2006/main">
  <c r="J20" i="1" l="1"/>
  <c r="I20" i="1"/>
  <c r="H20" i="1"/>
  <c r="J17" i="1" l="1"/>
  <c r="I17" i="1"/>
  <c r="H17" i="1"/>
  <c r="G20" i="1"/>
  <c r="G15" i="1"/>
  <c r="G17" i="1" l="1"/>
  <c r="J41" i="1"/>
  <c r="J38" i="1"/>
  <c r="J36" i="1" s="1"/>
  <c r="J44" i="1" s="1"/>
  <c r="J61" i="1" l="1"/>
  <c r="J58" i="1"/>
  <c r="J55" i="1" s="1"/>
  <c r="J57" i="1"/>
  <c r="J56" i="1"/>
  <c r="H64" i="1"/>
  <c r="G57" i="1"/>
  <c r="H57" i="1"/>
  <c r="I57" i="1"/>
  <c r="G56" i="1"/>
  <c r="J29" i="1"/>
  <c r="J26" i="1"/>
  <c r="J24" i="1"/>
  <c r="F56" i="1" l="1"/>
  <c r="F57" i="1"/>
  <c r="F20" i="1"/>
  <c r="F17" i="1" l="1"/>
  <c r="F18" i="1"/>
  <c r="F15" i="1"/>
  <c r="E57" i="1"/>
  <c r="E20" i="1"/>
  <c r="E18" i="1"/>
  <c r="E17" i="1"/>
  <c r="F21" i="1" l="1"/>
  <c r="H18" i="1"/>
  <c r="H16" i="1" s="1"/>
  <c r="I18" i="1"/>
  <c r="J18" i="1"/>
  <c r="I41" i="1"/>
  <c r="I38" i="1"/>
  <c r="I36" i="1" s="1"/>
  <c r="G38" i="1"/>
  <c r="H61" i="1" l="1"/>
  <c r="I61" i="1"/>
  <c r="H56" i="1" l="1"/>
  <c r="I56" i="1"/>
  <c r="G64" i="1"/>
  <c r="I58" i="1"/>
  <c r="I55" i="1" s="1"/>
  <c r="I26" i="1"/>
  <c r="I24" i="1" s="1"/>
  <c r="H26" i="1"/>
  <c r="G26" i="1"/>
  <c r="F26" i="1"/>
  <c r="F24" i="1" s="1"/>
  <c r="E21" i="1"/>
  <c r="E15" i="1"/>
  <c r="E26" i="1"/>
  <c r="E24" i="1" s="1"/>
  <c r="D56" i="1"/>
  <c r="D57" i="1"/>
  <c r="D20" i="1"/>
  <c r="D21" i="1"/>
  <c r="D17" i="1"/>
  <c r="E16" i="1" l="1"/>
  <c r="E14" i="1" s="1"/>
  <c r="D15" i="1"/>
  <c r="C16" i="1"/>
  <c r="J16" i="1" l="1"/>
  <c r="G21" i="1"/>
  <c r="H21" i="1"/>
  <c r="I21" i="1"/>
  <c r="J21" i="1"/>
  <c r="J19" i="1" s="1"/>
  <c r="F16" i="1"/>
  <c r="F14" i="1" s="1"/>
  <c r="G18" i="1"/>
  <c r="G16" i="1" s="1"/>
  <c r="G14" i="1" s="1"/>
  <c r="H15" i="1"/>
  <c r="H14" i="1" s="1"/>
  <c r="I15" i="1"/>
  <c r="J15" i="1"/>
  <c r="H38" i="1"/>
  <c r="H36" i="1" s="1"/>
  <c r="G41" i="1"/>
  <c r="H41" i="1"/>
  <c r="G36" i="1"/>
  <c r="E38" i="1"/>
  <c r="G58" i="1"/>
  <c r="G55" i="1" s="1"/>
  <c r="H58" i="1"/>
  <c r="H55" i="1" s="1"/>
  <c r="G61" i="1"/>
  <c r="E56" i="1"/>
  <c r="G29" i="1"/>
  <c r="H29" i="1"/>
  <c r="I29" i="1"/>
  <c r="I32" i="1" s="1"/>
  <c r="I33" i="1" s="1"/>
  <c r="J32" i="1"/>
  <c r="J33" i="1" s="1"/>
  <c r="G44" i="1" l="1"/>
  <c r="I19" i="1"/>
  <c r="J14" i="1"/>
  <c r="J22" i="1" s="1"/>
  <c r="I16" i="1"/>
  <c r="I14" i="1" s="1"/>
  <c r="F19" i="1"/>
  <c r="H19" i="1"/>
  <c r="G19" i="1"/>
  <c r="G22" i="1" s="1"/>
  <c r="I44" i="1"/>
  <c r="H44" i="1"/>
  <c r="G24" i="1"/>
  <c r="G32" i="1" s="1"/>
  <c r="G33" i="1" s="1"/>
  <c r="H24" i="1"/>
  <c r="H32" i="1" s="1"/>
  <c r="H33" i="1" s="1"/>
  <c r="I22" i="1" l="1"/>
  <c r="H22" i="1"/>
  <c r="E41" i="1"/>
  <c r="F41" i="1"/>
  <c r="D41" i="1"/>
  <c r="E36" i="1"/>
  <c r="F38" i="1"/>
  <c r="F36" i="1" s="1"/>
  <c r="D38" i="1"/>
  <c r="D36" i="1" s="1"/>
  <c r="C57" i="1" l="1"/>
  <c r="C56" i="1" l="1"/>
  <c r="F64" i="1"/>
  <c r="E64" i="1"/>
  <c r="D64" i="1"/>
  <c r="C64" i="1"/>
  <c r="C41" i="1" l="1"/>
  <c r="C36" i="1"/>
  <c r="C44" i="1" l="1"/>
  <c r="C29" i="1"/>
  <c r="D29" i="1"/>
  <c r="E29" i="1"/>
  <c r="F29" i="1"/>
  <c r="C26" i="1"/>
  <c r="C24" i="1" s="1"/>
  <c r="C32" i="1" s="1"/>
  <c r="D26" i="1"/>
  <c r="D24" i="1" s="1"/>
  <c r="D32" i="1" s="1"/>
  <c r="C19" i="1"/>
  <c r="D19" i="1"/>
  <c r="E19" i="1"/>
  <c r="D16" i="1"/>
  <c r="D14" i="1" s="1"/>
  <c r="D22" i="1" l="1"/>
  <c r="E22" i="1"/>
  <c r="F22" i="1"/>
  <c r="D44" i="1" l="1"/>
  <c r="E44" i="1"/>
  <c r="F44" i="1"/>
  <c r="D33" i="1" l="1"/>
  <c r="E32" i="1"/>
  <c r="E33" i="1" s="1"/>
  <c r="F32" i="1"/>
  <c r="F33" i="1" s="1"/>
  <c r="C33" i="1"/>
  <c r="F61" i="1"/>
  <c r="E61" i="1"/>
  <c r="D61" i="1"/>
  <c r="C61" i="1"/>
  <c r="F58" i="1"/>
  <c r="E58" i="1"/>
  <c r="D58" i="1"/>
  <c r="D55" i="1" s="1"/>
  <c r="C58" i="1"/>
  <c r="E55" i="1" l="1"/>
  <c r="F55" i="1"/>
  <c r="C55" i="1"/>
  <c r="C22" i="1"/>
</calcChain>
</file>

<file path=xl/sharedStrings.xml><?xml version="1.0" encoding="utf-8"?>
<sst xmlns="http://schemas.openxmlformats.org/spreadsheetml/2006/main" count="104" uniqueCount="57">
  <si>
    <t>№ п/п</t>
  </si>
  <si>
    <t>Показатель</t>
  </si>
  <si>
    <t xml:space="preserve">Значение по годам </t>
  </si>
  <si>
    <t>Консолидированный бюджет Крутинского муниципального района</t>
  </si>
  <si>
    <t>Доходы, в том числе:</t>
  </si>
  <si>
    <t>Налоговые и неналоговые доходы</t>
  </si>
  <si>
    <t>Безвозмездные поступления, в том числе:</t>
  </si>
  <si>
    <t>целевого характера</t>
  </si>
  <si>
    <t>нецелевого характера</t>
  </si>
  <si>
    <t>Расходы, в том числе:</t>
  </si>
  <si>
    <t>Расходы на реализацию муниципальных программ Крутинского муниципального района</t>
  </si>
  <si>
    <t>Непрограммные расходы консолидированного бюджета Крутинского муниципального района</t>
  </si>
  <si>
    <t>Дефицит/профицит</t>
  </si>
  <si>
    <t>Районный бюджет</t>
  </si>
  <si>
    <t>Непрограммные расходы районного бюджета</t>
  </si>
  <si>
    <t>Отношение дефицита районного бюджета к утвержденному общему годовому объему доходов районного бюджета без учета утвержденного объема безвозмездных поступлений, процентов</t>
  </si>
  <si>
    <t>Объем муниципального долга Крутинского муниципального района</t>
  </si>
  <si>
    <t>Бюджеты поселений Крутинского муниципального района</t>
  </si>
  <si>
    <t>Расходы на реализацию муниципальных программ поселений Крутинского муниципального района</t>
  </si>
  <si>
    <t>Непрограммные расходы бюджетов поселений</t>
  </si>
  <si>
    <t>Объем муниципального долга поселений Крутинского муниципального района</t>
  </si>
  <si>
    <t>Прогноз
 основных характеристик консолидированного бюджета Крутинского муниципального района, районного бюджета и
бюджетов поселений Крутинского муниципального района</t>
  </si>
  <si>
    <t>Приложение</t>
  </si>
  <si>
    <t>Крутинского муниципального района</t>
  </si>
  <si>
    <t>(тыс. рублей)</t>
  </si>
  <si>
    <t>1.1</t>
  </si>
  <si>
    <t>1.2</t>
  </si>
  <si>
    <t>1.2.1</t>
  </si>
  <si>
    <t>1.2.2</t>
  </si>
  <si>
    <t>2.1</t>
  </si>
  <si>
    <t>2.2</t>
  </si>
  <si>
    <t>3.1</t>
  </si>
  <si>
    <t>Показатели
финансового обеспечения муниципальных программ Крутинского муниципального района 
(далее – муниципальная программа) из районного бюджета</t>
  </si>
  <si>
    <t>Значение по годам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</si>
  <si>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</si>
  <si>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</si>
  <si>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</si>
  <si>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</si>
  <si>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2019 год</t>
  </si>
  <si>
    <t>2020 год</t>
  </si>
  <si>
    <t>2021 год</t>
  </si>
  <si>
    <t>2022 год</t>
  </si>
  <si>
    <t>к бюджетному прогнозу</t>
  </si>
  <si>
    <t>таблица 1</t>
  </si>
  <si>
    <t>таблица 2</t>
  </si>
  <si>
    <t>№         п/п</t>
  </si>
  <si>
    <t>Муниципальная программа Крутинского муниципального района Омской области "Развитие социально-культурной сферы Крутинского муниципального района Омской области", в том числе:</t>
  </si>
  <si>
    <t>Муниципальная программа Крутинского муниципального района Омской области "Развитие экономического потенциала Крутинского муниципального района Омской области", в том числе:</t>
  </si>
  <si>
    <t>Муниципальная программа Крутинского муниципального района Омской области «Формирование законопослушного поведения участников дорожного движения в Крутинском муниципальном районе Омской области на 2019-2022 годы», в том числе:</t>
  </si>
  <si>
    <t>4</t>
  </si>
  <si>
    <t>4.1</t>
  </si>
  <si>
    <t>4.2</t>
  </si>
  <si>
    <t>2023 год</t>
  </si>
  <si>
    <t>2024 год</t>
  </si>
  <si>
    <t>2025 год</t>
  </si>
  <si>
    <t>2026 год</t>
  </si>
  <si>
    <t xml:space="preserve"> Омской области на долгосрочный период до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</si>
</sst>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/>
    <xf numFmtId="164" fontId="1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0" fillId="0" borderId="0" xfId="0" applyNumberFormat="1" applyFill="1"/>
    <xf numFmtId="164" fontId="1" fillId="2" borderId="5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0" fillId="0" borderId="0" xfId="0" applyFill="1" applyBorder="1"/>
    <xf numFmtId="164" fontId="1" fillId="2" borderId="0" xfId="0" applyNumberFormat="1" applyFont="1" applyFill="1" applyBorder="1" applyAlignment="1">
      <alignment horizontal="right" vertical="center"/>
    </xf>
    <xf numFmtId="164" fontId="0" fillId="0" borderId="0" xfId="0" applyNumberFormat="1" applyFill="1" applyBorder="1"/>
    <xf numFmtId="165" fontId="0" fillId="2" borderId="1" xfId="1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topLeftCell="B46" zoomScaleNormal="100" zoomScaleSheetLayoutView="80" workbookViewId="0">
      <selection activeCell="H19" sqref="H19"/>
    </sheetView>
  </sheetViews>
  <sheetFormatPr defaultRowHeight="15" x14ac:dyDescent="0.25"/>
  <cols>
    <col min="1" max="1" width="11" customWidth="1"/>
    <col min="2" max="2" width="51.42578125" customWidth="1"/>
    <col min="3" max="4" width="12.7109375" customWidth="1"/>
    <col min="5" max="5" width="14.28515625" customWidth="1"/>
    <col min="6" max="6" width="14.85546875" customWidth="1"/>
    <col min="7" max="7" width="13.5703125" customWidth="1"/>
    <col min="8" max="8" width="15.7109375" customWidth="1"/>
    <col min="9" max="9" width="14.28515625" customWidth="1"/>
    <col min="10" max="10" width="14.140625" customWidth="1"/>
    <col min="11" max="11" width="13.28515625" customWidth="1"/>
    <col min="12" max="12" width="22.5703125" customWidth="1"/>
  </cols>
  <sheetData>
    <row r="1" spans="1:12" ht="18" customHeight="1" x14ac:dyDescent="0.25">
      <c r="C1" s="2"/>
      <c r="D1" s="37" t="s">
        <v>22</v>
      </c>
      <c r="E1" s="37"/>
      <c r="F1" s="37"/>
      <c r="G1" s="37"/>
      <c r="H1" s="37"/>
      <c r="I1" s="37"/>
      <c r="J1" s="37"/>
    </row>
    <row r="2" spans="1:12" ht="18" customHeight="1" x14ac:dyDescent="0.25">
      <c r="C2" s="37" t="s">
        <v>42</v>
      </c>
      <c r="D2" s="37"/>
      <c r="E2" s="37"/>
      <c r="F2" s="37"/>
      <c r="G2" s="37"/>
      <c r="H2" s="37"/>
      <c r="I2" s="37"/>
      <c r="J2" s="37"/>
    </row>
    <row r="3" spans="1:12" ht="18" customHeight="1" x14ac:dyDescent="0.25">
      <c r="C3" s="37" t="s">
        <v>23</v>
      </c>
      <c r="D3" s="37"/>
      <c r="E3" s="37"/>
      <c r="F3" s="37"/>
      <c r="G3" s="37"/>
      <c r="H3" s="37"/>
      <c r="I3" s="37"/>
      <c r="J3" s="37"/>
    </row>
    <row r="4" spans="1:12" ht="18" customHeight="1" x14ac:dyDescent="0.25">
      <c r="C4" s="37" t="s">
        <v>56</v>
      </c>
      <c r="D4" s="37"/>
      <c r="E4" s="37"/>
      <c r="F4" s="37"/>
      <c r="G4" s="37"/>
      <c r="H4" s="37"/>
      <c r="I4" s="37"/>
      <c r="J4" s="37"/>
    </row>
    <row r="5" spans="1:12" ht="15" customHeight="1" x14ac:dyDescent="0.25"/>
    <row r="6" spans="1:12" ht="15" customHeight="1" x14ac:dyDescent="0.25">
      <c r="J6" s="1" t="s">
        <v>43</v>
      </c>
    </row>
    <row r="7" spans="1:12" ht="15" customHeight="1" x14ac:dyDescent="0.25"/>
    <row r="8" spans="1:12" ht="72.75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</row>
    <row r="9" spans="1:12" ht="18.75" x14ac:dyDescent="0.25">
      <c r="J9" s="1" t="s">
        <v>24</v>
      </c>
    </row>
    <row r="10" spans="1:12" ht="16.5" customHeight="1" x14ac:dyDescent="0.25">
      <c r="A10" s="28" t="s">
        <v>45</v>
      </c>
      <c r="B10" s="28" t="s">
        <v>1</v>
      </c>
      <c r="C10" s="28" t="s">
        <v>2</v>
      </c>
      <c r="D10" s="28"/>
      <c r="E10" s="28"/>
      <c r="F10" s="28"/>
      <c r="G10" s="28"/>
      <c r="H10" s="28"/>
      <c r="I10" s="28"/>
      <c r="J10" s="28"/>
    </row>
    <row r="11" spans="1:12" ht="18.75" x14ac:dyDescent="0.25">
      <c r="A11" s="28"/>
      <c r="B11" s="28"/>
      <c r="C11" s="3" t="s">
        <v>38</v>
      </c>
      <c r="D11" s="3" t="s">
        <v>39</v>
      </c>
      <c r="E11" s="3" t="s">
        <v>40</v>
      </c>
      <c r="F11" s="3" t="s">
        <v>41</v>
      </c>
      <c r="G11" s="12" t="s">
        <v>52</v>
      </c>
      <c r="H11" s="12" t="s">
        <v>53</v>
      </c>
      <c r="I11" s="12" t="s">
        <v>54</v>
      </c>
      <c r="J11" s="12" t="s">
        <v>55</v>
      </c>
    </row>
    <row r="12" spans="1:12" ht="18.75" x14ac:dyDescent="0.25">
      <c r="A12" s="4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11">
        <v>7</v>
      </c>
      <c r="H12" s="11">
        <v>8</v>
      </c>
      <c r="I12" s="11">
        <v>9</v>
      </c>
      <c r="J12" s="11">
        <v>10</v>
      </c>
    </row>
    <row r="13" spans="1:12" ht="37.5" customHeight="1" x14ac:dyDescent="0.25">
      <c r="A13" s="34" t="s">
        <v>3</v>
      </c>
      <c r="B13" s="35"/>
      <c r="C13" s="35"/>
      <c r="D13" s="35"/>
      <c r="E13" s="35"/>
      <c r="F13" s="35"/>
      <c r="G13" s="35"/>
      <c r="H13" s="35"/>
      <c r="I13" s="35"/>
      <c r="J13" s="36"/>
      <c r="L13" s="20"/>
    </row>
    <row r="14" spans="1:12" s="5" customFormat="1" ht="21.75" customHeight="1" x14ac:dyDescent="0.25">
      <c r="A14" s="7">
        <v>1</v>
      </c>
      <c r="B14" s="8" t="s">
        <v>4</v>
      </c>
      <c r="C14" s="6">
        <v>507120.2</v>
      </c>
      <c r="D14" s="6">
        <f t="shared" ref="D14" si="0">D15+D16</f>
        <v>609612.70000000007</v>
      </c>
      <c r="E14" s="6">
        <f>E15+E16</f>
        <v>570476.4</v>
      </c>
      <c r="F14" s="6">
        <f>F15+F16</f>
        <v>644220</v>
      </c>
      <c r="G14" s="6">
        <f>G15+G16</f>
        <v>479131.5</v>
      </c>
      <c r="H14" s="6">
        <f>H15+H16</f>
        <v>454205.9</v>
      </c>
      <c r="I14" s="6">
        <f t="shared" ref="I14:J14" si="1">I15+I16</f>
        <v>474074.80000000005</v>
      </c>
      <c r="J14" s="6">
        <f t="shared" si="1"/>
        <v>474074.80000000005</v>
      </c>
      <c r="K14" s="19"/>
      <c r="L14" s="21"/>
    </row>
    <row r="15" spans="1:12" s="5" customFormat="1" ht="21.75" customHeight="1" x14ac:dyDescent="0.25">
      <c r="A15" s="7" t="s">
        <v>25</v>
      </c>
      <c r="B15" s="8" t="s">
        <v>5</v>
      </c>
      <c r="C15" s="10">
        <v>107654.8</v>
      </c>
      <c r="D15" s="10">
        <f>D25+D37</f>
        <v>117438.3</v>
      </c>
      <c r="E15" s="10">
        <f>E25+E37-2.1</f>
        <v>124386.79999999999</v>
      </c>
      <c r="F15" s="10">
        <f>F25+F37-1.4</f>
        <v>140793.1</v>
      </c>
      <c r="G15" s="10">
        <f>G25+G37-0.7</f>
        <v>174134.59999999998</v>
      </c>
      <c r="H15" s="10">
        <f t="shared" ref="H15:J15" si="2">H25+H37</f>
        <v>183222.9</v>
      </c>
      <c r="I15" s="10">
        <f t="shared" si="2"/>
        <v>192881.5</v>
      </c>
      <c r="J15" s="10">
        <f t="shared" si="2"/>
        <v>192881.5</v>
      </c>
      <c r="K15" s="19"/>
      <c r="L15" s="21"/>
    </row>
    <row r="16" spans="1:12" s="5" customFormat="1" ht="21.75" customHeight="1" x14ac:dyDescent="0.25">
      <c r="A16" s="7" t="s">
        <v>26</v>
      </c>
      <c r="B16" s="8" t="s">
        <v>6</v>
      </c>
      <c r="C16" s="6">
        <f>C17+C18</f>
        <v>399465.4</v>
      </c>
      <c r="D16" s="6">
        <f t="shared" ref="D16" si="3">D17+D18</f>
        <v>492174.4</v>
      </c>
      <c r="E16" s="6">
        <f>E17+E18</f>
        <v>446089.60000000003</v>
      </c>
      <c r="F16" s="6">
        <f>F17+F18</f>
        <v>503426.9</v>
      </c>
      <c r="G16" s="6">
        <f t="shared" ref="G16:J16" si="4">G17+G18</f>
        <v>304996.90000000002</v>
      </c>
      <c r="H16" s="6">
        <f>H17+H18</f>
        <v>270983</v>
      </c>
      <c r="I16" s="6">
        <f t="shared" si="4"/>
        <v>281193.30000000005</v>
      </c>
      <c r="J16" s="6">
        <f t="shared" si="4"/>
        <v>281193.30000000005</v>
      </c>
      <c r="K16" s="19"/>
      <c r="L16" s="21"/>
    </row>
    <row r="17" spans="1:12" s="5" customFormat="1" ht="21.75" customHeight="1" x14ac:dyDescent="0.25">
      <c r="A17" s="7" t="s">
        <v>27</v>
      </c>
      <c r="B17" s="8" t="s">
        <v>7</v>
      </c>
      <c r="C17" s="10">
        <v>277066.7</v>
      </c>
      <c r="D17" s="10">
        <f>D27+D39-13407.7</f>
        <v>368011.8</v>
      </c>
      <c r="E17" s="10">
        <f>E27+E39-12380.3</f>
        <v>323700.60000000003</v>
      </c>
      <c r="F17" s="10">
        <f>F27+F39-16273.5</f>
        <v>395051.80000000005</v>
      </c>
      <c r="G17" s="10">
        <f>G27+G39-5047.4</f>
        <v>209414.5</v>
      </c>
      <c r="H17" s="10">
        <f>H27+H39</f>
        <v>204106.8</v>
      </c>
      <c r="I17" s="10">
        <f>I27+I39</f>
        <v>204155.40000000002</v>
      </c>
      <c r="J17" s="10">
        <f>J27+J39</f>
        <v>204155.40000000002</v>
      </c>
      <c r="L17" s="21"/>
    </row>
    <row r="18" spans="1:12" s="5" customFormat="1" ht="21.75" customHeight="1" x14ac:dyDescent="0.25">
      <c r="A18" s="7" t="s">
        <v>28</v>
      </c>
      <c r="B18" s="8" t="s">
        <v>8</v>
      </c>
      <c r="C18" s="10">
        <v>122398.7</v>
      </c>
      <c r="D18" s="10">
        <v>124162.6</v>
      </c>
      <c r="E18" s="10">
        <f>E28+E40-23965.1</f>
        <v>122389</v>
      </c>
      <c r="F18" s="10">
        <f>F28</f>
        <v>108375.1</v>
      </c>
      <c r="G18" s="10">
        <f t="shared" ref="G18:J18" si="5">G28</f>
        <v>95582.399999999994</v>
      </c>
      <c r="H18" s="10">
        <f t="shared" si="5"/>
        <v>66876.2</v>
      </c>
      <c r="I18" s="10">
        <f t="shared" si="5"/>
        <v>77037.899999999994</v>
      </c>
      <c r="J18" s="10">
        <f t="shared" si="5"/>
        <v>77037.899999999994</v>
      </c>
      <c r="K18" s="18"/>
      <c r="L18" s="22"/>
    </row>
    <row r="19" spans="1:12" s="5" customFormat="1" ht="21.75" customHeight="1" x14ac:dyDescent="0.25">
      <c r="A19" s="7">
        <v>2</v>
      </c>
      <c r="B19" s="8" t="s">
        <v>9</v>
      </c>
      <c r="C19" s="6">
        <f t="shared" ref="C19:J19" si="6">C20+C21</f>
        <v>503798.7</v>
      </c>
      <c r="D19" s="6">
        <f t="shared" si="6"/>
        <v>608831.30000000005</v>
      </c>
      <c r="E19" s="6">
        <f t="shared" si="6"/>
        <v>573843.39999999991</v>
      </c>
      <c r="F19" s="6">
        <f t="shared" si="6"/>
        <v>648486.69999999995</v>
      </c>
      <c r="G19" s="6">
        <f t="shared" si="6"/>
        <v>478965.5</v>
      </c>
      <c r="H19" s="6">
        <f t="shared" si="6"/>
        <v>454205.89999999997</v>
      </c>
      <c r="I19" s="6">
        <f t="shared" si="6"/>
        <v>474074.8</v>
      </c>
      <c r="J19" s="6">
        <f t="shared" si="6"/>
        <v>474074.8</v>
      </c>
      <c r="K19" s="19"/>
      <c r="L19" s="23"/>
    </row>
    <row r="20" spans="1:12" s="5" customFormat="1" ht="56.25" x14ac:dyDescent="0.25">
      <c r="A20" s="7" t="s">
        <v>29</v>
      </c>
      <c r="B20" s="8" t="s">
        <v>10</v>
      </c>
      <c r="C20" s="10">
        <v>501242.2</v>
      </c>
      <c r="D20" s="10">
        <f>D30+D42-40980.5</f>
        <v>594592.30000000005</v>
      </c>
      <c r="E20" s="10">
        <f>E30+E42-36345.4-2</f>
        <v>571901.19999999995</v>
      </c>
      <c r="F20" s="10">
        <f>F30+F42-40906.1</f>
        <v>647251.79999999993</v>
      </c>
      <c r="G20" s="10">
        <f>G30+G42-G40-5047.4-0.7</f>
        <v>477682.6</v>
      </c>
      <c r="H20" s="10">
        <f>H30+H42-H40</f>
        <v>453194.3</v>
      </c>
      <c r="I20" s="10">
        <f>I30+I42-I40</f>
        <v>472987.5</v>
      </c>
      <c r="J20" s="10">
        <f>J30+J42-J40</f>
        <v>472987.5</v>
      </c>
      <c r="L20" s="23"/>
    </row>
    <row r="21" spans="1:12" s="5" customFormat="1" ht="56.25" x14ac:dyDescent="0.25">
      <c r="A21" s="7" t="s">
        <v>30</v>
      </c>
      <c r="B21" s="8" t="s">
        <v>11</v>
      </c>
      <c r="C21" s="10">
        <v>2556.5</v>
      </c>
      <c r="D21" s="10">
        <f t="shared" ref="D21:J21" si="7">D31+D43</f>
        <v>14239</v>
      </c>
      <c r="E21" s="10">
        <f>E31+E43</f>
        <v>1942.2</v>
      </c>
      <c r="F21" s="10">
        <f>F31+F43</f>
        <v>1234.9000000000001</v>
      </c>
      <c r="G21" s="10">
        <f t="shared" si="7"/>
        <v>1282.9000000000001</v>
      </c>
      <c r="H21" s="10">
        <f t="shared" si="7"/>
        <v>1011.6</v>
      </c>
      <c r="I21" s="10">
        <f t="shared" si="7"/>
        <v>1087.3</v>
      </c>
      <c r="J21" s="10">
        <f t="shared" si="7"/>
        <v>1087.3</v>
      </c>
      <c r="L21" s="23"/>
    </row>
    <row r="22" spans="1:12" s="5" customFormat="1" ht="18.75" x14ac:dyDescent="0.25">
      <c r="A22" s="7">
        <v>3</v>
      </c>
      <c r="B22" s="8" t="s">
        <v>12</v>
      </c>
      <c r="C22" s="6">
        <f>C14-C19</f>
        <v>3321.5</v>
      </c>
      <c r="D22" s="6">
        <f t="shared" ref="D22:J22" si="8">D14-D19</f>
        <v>781.40000000002328</v>
      </c>
      <c r="E22" s="6">
        <f t="shared" si="8"/>
        <v>-3366.9999999998836</v>
      </c>
      <c r="F22" s="6">
        <f t="shared" si="8"/>
        <v>-4266.6999999999534</v>
      </c>
      <c r="G22" s="6">
        <f t="shared" si="8"/>
        <v>166</v>
      </c>
      <c r="H22" s="6">
        <f t="shared" si="8"/>
        <v>0</v>
      </c>
      <c r="I22" s="6">
        <f t="shared" si="8"/>
        <v>0</v>
      </c>
      <c r="J22" s="6">
        <f t="shared" si="8"/>
        <v>0</v>
      </c>
    </row>
    <row r="23" spans="1:12" s="5" customFormat="1" ht="18.75" customHeight="1" x14ac:dyDescent="0.25">
      <c r="A23" s="29" t="s">
        <v>13</v>
      </c>
      <c r="B23" s="30"/>
      <c r="C23" s="30"/>
      <c r="D23" s="30"/>
      <c r="E23" s="30"/>
      <c r="F23" s="30"/>
      <c r="G23" s="30"/>
      <c r="H23" s="30"/>
      <c r="I23" s="30"/>
      <c r="J23" s="31"/>
    </row>
    <row r="24" spans="1:12" s="5" customFormat="1" ht="18.75" x14ac:dyDescent="0.25">
      <c r="A24" s="7">
        <v>1</v>
      </c>
      <c r="B24" s="8" t="s">
        <v>4</v>
      </c>
      <c r="C24" s="6">
        <f t="shared" ref="C24:H24" si="9">C25+C26</f>
        <v>464326.8</v>
      </c>
      <c r="D24" s="6">
        <f t="shared" si="9"/>
        <v>550553.29999999993</v>
      </c>
      <c r="E24" s="6">
        <f>E25+E26</f>
        <v>515243</v>
      </c>
      <c r="F24" s="6">
        <f>F25+F26</f>
        <v>551597.80000000005</v>
      </c>
      <c r="G24" s="6">
        <f t="shared" si="9"/>
        <v>454570.4</v>
      </c>
      <c r="H24" s="6">
        <f t="shared" si="9"/>
        <v>423228.89999999997</v>
      </c>
      <c r="I24" s="6">
        <f t="shared" ref="I24" si="10">I25+I26</f>
        <v>441962.39999999997</v>
      </c>
      <c r="J24" s="6">
        <f t="shared" ref="J24" si="11">J25+J26</f>
        <v>441962.39999999997</v>
      </c>
    </row>
    <row r="25" spans="1:12" s="5" customFormat="1" ht="18.75" x14ac:dyDescent="0.3">
      <c r="A25" s="7" t="s">
        <v>25</v>
      </c>
      <c r="B25" s="8" t="s">
        <v>5</v>
      </c>
      <c r="C25" s="10">
        <v>86358.8</v>
      </c>
      <c r="D25" s="10">
        <v>94578.1</v>
      </c>
      <c r="E25" s="10">
        <v>100071</v>
      </c>
      <c r="F25" s="10">
        <v>113429</v>
      </c>
      <c r="G25" s="13">
        <v>146435.4</v>
      </c>
      <c r="H25" s="13">
        <v>154243.79999999999</v>
      </c>
      <c r="I25" s="13">
        <v>162839.79999999999</v>
      </c>
      <c r="J25" s="13">
        <v>162839.79999999999</v>
      </c>
    </row>
    <row r="26" spans="1:12" s="5" customFormat="1" ht="18.75" x14ac:dyDescent="0.3">
      <c r="A26" s="7" t="s">
        <v>26</v>
      </c>
      <c r="B26" s="8" t="s">
        <v>6</v>
      </c>
      <c r="C26" s="6">
        <f t="shared" ref="C26:D26" si="12">C27+C28</f>
        <v>377968</v>
      </c>
      <c r="D26" s="6">
        <f t="shared" si="12"/>
        <v>455975.19999999995</v>
      </c>
      <c r="E26" s="6">
        <f t="shared" ref="E26:I26" si="13">E27+E28</f>
        <v>415172</v>
      </c>
      <c r="F26" s="6">
        <f t="shared" si="13"/>
        <v>438168.80000000005</v>
      </c>
      <c r="G26" s="13">
        <f t="shared" si="13"/>
        <v>308135</v>
      </c>
      <c r="H26" s="13">
        <f t="shared" si="13"/>
        <v>268985.09999999998</v>
      </c>
      <c r="I26" s="13">
        <f t="shared" si="13"/>
        <v>279122.59999999998</v>
      </c>
      <c r="J26" s="13">
        <f t="shared" ref="J26" si="14">J27+J28</f>
        <v>279122.59999999998</v>
      </c>
    </row>
    <row r="27" spans="1:12" s="5" customFormat="1" ht="18.75" x14ac:dyDescent="0.3">
      <c r="A27" s="7" t="s">
        <v>27</v>
      </c>
      <c r="B27" s="8" t="s">
        <v>7</v>
      </c>
      <c r="C27" s="10">
        <v>255569.3</v>
      </c>
      <c r="D27" s="10">
        <v>331812.59999999998</v>
      </c>
      <c r="E27" s="10">
        <v>293046</v>
      </c>
      <c r="F27" s="10">
        <v>329793.7</v>
      </c>
      <c r="G27" s="13">
        <v>212552.6</v>
      </c>
      <c r="H27" s="13">
        <v>202108.9</v>
      </c>
      <c r="I27" s="13">
        <v>202084.7</v>
      </c>
      <c r="J27" s="13">
        <v>202084.7</v>
      </c>
    </row>
    <row r="28" spans="1:12" s="5" customFormat="1" ht="18.75" x14ac:dyDescent="0.3">
      <c r="A28" s="7" t="s">
        <v>28</v>
      </c>
      <c r="B28" s="8" t="s">
        <v>8</v>
      </c>
      <c r="C28" s="10">
        <v>122398.7</v>
      </c>
      <c r="D28" s="10">
        <v>124162.6</v>
      </c>
      <c r="E28" s="10">
        <v>122126</v>
      </c>
      <c r="F28" s="10">
        <v>108375.1</v>
      </c>
      <c r="G28" s="13">
        <v>95582.399999999994</v>
      </c>
      <c r="H28" s="13">
        <v>66876.2</v>
      </c>
      <c r="I28" s="13">
        <v>77037.899999999994</v>
      </c>
      <c r="J28" s="13">
        <v>77037.899999999994</v>
      </c>
    </row>
    <row r="29" spans="1:12" s="5" customFormat="1" ht="18.75" x14ac:dyDescent="0.25">
      <c r="A29" s="7">
        <v>2</v>
      </c>
      <c r="B29" s="8" t="s">
        <v>9</v>
      </c>
      <c r="C29" s="10">
        <f t="shared" ref="C29:I29" si="15">C30+C31</f>
        <v>464198.5</v>
      </c>
      <c r="D29" s="10">
        <f t="shared" si="15"/>
        <v>550559.9</v>
      </c>
      <c r="E29" s="10">
        <f t="shared" si="15"/>
        <v>518323.3</v>
      </c>
      <c r="F29" s="10">
        <f t="shared" si="15"/>
        <v>551808.79999999993</v>
      </c>
      <c r="G29" s="10">
        <f t="shared" si="15"/>
        <v>454570.4</v>
      </c>
      <c r="H29" s="10">
        <f t="shared" si="15"/>
        <v>423228.89999999997</v>
      </c>
      <c r="I29" s="10">
        <f t="shared" si="15"/>
        <v>441962.39999999997</v>
      </c>
      <c r="J29" s="10">
        <f t="shared" ref="J29" si="16">J30+J31</f>
        <v>441962.39999999997</v>
      </c>
    </row>
    <row r="30" spans="1:12" s="5" customFormat="1" ht="56.25" x14ac:dyDescent="0.25">
      <c r="A30" s="7" t="s">
        <v>29</v>
      </c>
      <c r="B30" s="8" t="s">
        <v>10</v>
      </c>
      <c r="C30" s="10">
        <v>462130.8</v>
      </c>
      <c r="D30" s="10">
        <v>537353</v>
      </c>
      <c r="E30" s="10">
        <v>516876.1</v>
      </c>
      <c r="F30" s="10">
        <v>550667.1</v>
      </c>
      <c r="G30" s="25">
        <v>453287.5</v>
      </c>
      <c r="H30" s="25">
        <v>422217.3</v>
      </c>
      <c r="I30" s="25">
        <v>440875.1</v>
      </c>
      <c r="J30" s="25">
        <v>440875.1</v>
      </c>
    </row>
    <row r="31" spans="1:12" s="5" customFormat="1" ht="37.5" x14ac:dyDescent="0.25">
      <c r="A31" s="7" t="s">
        <v>30</v>
      </c>
      <c r="B31" s="8" t="s">
        <v>14</v>
      </c>
      <c r="C31" s="10">
        <v>2067.6999999999998</v>
      </c>
      <c r="D31" s="10">
        <v>13206.9</v>
      </c>
      <c r="E31" s="10">
        <v>1447.2</v>
      </c>
      <c r="F31" s="10">
        <v>1141.7</v>
      </c>
      <c r="G31" s="25">
        <v>1282.9000000000001</v>
      </c>
      <c r="H31" s="25">
        <v>1011.6</v>
      </c>
      <c r="I31" s="25">
        <v>1087.3</v>
      </c>
      <c r="J31" s="25">
        <v>1087.3</v>
      </c>
    </row>
    <row r="32" spans="1:12" s="5" customFormat="1" ht="18.75" x14ac:dyDescent="0.25">
      <c r="A32" s="7">
        <v>3</v>
      </c>
      <c r="B32" s="8" t="s">
        <v>12</v>
      </c>
      <c r="C32" s="6">
        <f>C24-C29</f>
        <v>128.29999999998836</v>
      </c>
      <c r="D32" s="6">
        <f>D24-D29</f>
        <v>-6.6000000000931323</v>
      </c>
      <c r="E32" s="6">
        <f t="shared" ref="E32:J32" si="17">E24-E29</f>
        <v>-3080.2999999999884</v>
      </c>
      <c r="F32" s="6">
        <f t="shared" si="17"/>
        <v>-210.99999999988358</v>
      </c>
      <c r="G32" s="6">
        <f t="shared" si="17"/>
        <v>0</v>
      </c>
      <c r="H32" s="6">
        <f t="shared" si="17"/>
        <v>0</v>
      </c>
      <c r="I32" s="6">
        <f t="shared" si="17"/>
        <v>0</v>
      </c>
      <c r="J32" s="6">
        <f t="shared" si="17"/>
        <v>0</v>
      </c>
    </row>
    <row r="33" spans="1:10" s="5" customFormat="1" ht="93.75" x14ac:dyDescent="0.25">
      <c r="A33" s="7" t="s">
        <v>31</v>
      </c>
      <c r="B33" s="8" t="s">
        <v>15</v>
      </c>
      <c r="C33" s="6">
        <f t="shared" ref="C33:J33" si="18">C32/C25*100</f>
        <v>0.14856621444483753</v>
      </c>
      <c r="D33" s="6">
        <f>D32/D25*100</f>
        <v>-6.9783596837884581E-3</v>
      </c>
      <c r="E33" s="6">
        <f t="shared" si="18"/>
        <v>-3.0781145386775273</v>
      </c>
      <c r="F33" s="6">
        <f t="shared" si="18"/>
        <v>-0.18601944828913558</v>
      </c>
      <c r="G33" s="6">
        <f t="shared" si="18"/>
        <v>0</v>
      </c>
      <c r="H33" s="6">
        <f t="shared" si="18"/>
        <v>0</v>
      </c>
      <c r="I33" s="6">
        <f t="shared" si="18"/>
        <v>0</v>
      </c>
      <c r="J33" s="6">
        <f t="shared" si="18"/>
        <v>0</v>
      </c>
    </row>
    <row r="34" spans="1:10" s="5" customFormat="1" ht="37.5" x14ac:dyDescent="0.3">
      <c r="A34" s="7">
        <v>4</v>
      </c>
      <c r="B34" s="8" t="s">
        <v>16</v>
      </c>
      <c r="C34" s="10"/>
      <c r="D34" s="10"/>
      <c r="E34" s="10"/>
      <c r="F34" s="10"/>
      <c r="G34" s="13"/>
      <c r="H34" s="13"/>
      <c r="I34" s="13"/>
      <c r="J34" s="13"/>
    </row>
    <row r="35" spans="1:10" s="5" customFormat="1" ht="26.25" customHeight="1" x14ac:dyDescent="0.25">
      <c r="A35" s="29" t="s">
        <v>17</v>
      </c>
      <c r="B35" s="30"/>
      <c r="C35" s="30"/>
      <c r="D35" s="30"/>
      <c r="E35" s="30"/>
      <c r="F35" s="30"/>
      <c r="G35" s="30"/>
      <c r="H35" s="30"/>
      <c r="I35" s="30"/>
      <c r="J35" s="31"/>
    </row>
    <row r="36" spans="1:10" s="5" customFormat="1" ht="18.75" x14ac:dyDescent="0.25">
      <c r="A36" s="7">
        <v>1</v>
      </c>
      <c r="B36" s="8" t="s">
        <v>4</v>
      </c>
      <c r="C36" s="6">
        <f>C37+C38</f>
        <v>81522.899999999994</v>
      </c>
      <c r="D36" s="6">
        <f>D37+D38</f>
        <v>100039.9</v>
      </c>
      <c r="E36" s="6">
        <f t="shared" ref="E36:G36" si="19">E37+E38</f>
        <v>91580.9</v>
      </c>
      <c r="F36" s="6">
        <f t="shared" si="19"/>
        <v>133528.29999999999</v>
      </c>
      <c r="G36" s="6">
        <f t="shared" si="19"/>
        <v>56305.8</v>
      </c>
      <c r="H36" s="6">
        <f>H37+H38</f>
        <v>52334.3</v>
      </c>
      <c r="I36" s="6">
        <f>I37+I38</f>
        <v>53469.7</v>
      </c>
      <c r="J36" s="6">
        <f>J37+J38</f>
        <v>53469.7</v>
      </c>
    </row>
    <row r="37" spans="1:10" s="5" customFormat="1" ht="18.75" x14ac:dyDescent="0.3">
      <c r="A37" s="7" t="s">
        <v>25</v>
      </c>
      <c r="B37" s="8" t="s">
        <v>5</v>
      </c>
      <c r="C37" s="10">
        <v>21297.5</v>
      </c>
      <c r="D37" s="10">
        <v>22860.2</v>
      </c>
      <c r="E37" s="10">
        <v>24317.9</v>
      </c>
      <c r="F37" s="10">
        <v>27365.5</v>
      </c>
      <c r="G37" s="13">
        <v>27699.9</v>
      </c>
      <c r="H37" s="13">
        <v>28979.1</v>
      </c>
      <c r="I37" s="13">
        <v>30041.7</v>
      </c>
      <c r="J37" s="13">
        <v>30041.7</v>
      </c>
    </row>
    <row r="38" spans="1:10" s="5" customFormat="1" ht="18.75" x14ac:dyDescent="0.25">
      <c r="A38" s="7" t="s">
        <v>26</v>
      </c>
      <c r="B38" s="8" t="s">
        <v>6</v>
      </c>
      <c r="C38" s="6">
        <v>60225.4</v>
      </c>
      <c r="D38" s="6">
        <f>D39+D40</f>
        <v>77179.7</v>
      </c>
      <c r="E38" s="6">
        <f t="shared" ref="E38:F38" si="20">E39+E40</f>
        <v>67263</v>
      </c>
      <c r="F38" s="6">
        <f t="shared" si="20"/>
        <v>106162.8</v>
      </c>
      <c r="G38" s="6">
        <f>G39+G40</f>
        <v>28605.899999999998</v>
      </c>
      <c r="H38" s="6">
        <f t="shared" ref="H38" si="21">H39+H40</f>
        <v>23355.200000000001</v>
      </c>
      <c r="I38" s="6">
        <f t="shared" ref="I38" si="22">I39+I40</f>
        <v>23428</v>
      </c>
      <c r="J38" s="6">
        <f t="shared" ref="J38" si="23">J39+J40</f>
        <v>23428</v>
      </c>
    </row>
    <row r="39" spans="1:10" s="5" customFormat="1" ht="18.75" x14ac:dyDescent="0.3">
      <c r="A39" s="7" t="s">
        <v>27</v>
      </c>
      <c r="B39" s="8" t="s">
        <v>7</v>
      </c>
      <c r="C39" s="10">
        <v>25664</v>
      </c>
      <c r="D39" s="10">
        <v>49606.9</v>
      </c>
      <c r="E39" s="10">
        <v>43034.9</v>
      </c>
      <c r="F39" s="10">
        <v>81531.600000000006</v>
      </c>
      <c r="G39" s="13">
        <v>1909.3</v>
      </c>
      <c r="H39" s="13">
        <v>1997.9</v>
      </c>
      <c r="I39" s="13">
        <v>2070.6999999999998</v>
      </c>
      <c r="J39" s="13">
        <v>2070.6999999999998</v>
      </c>
    </row>
    <row r="40" spans="1:10" s="5" customFormat="1" ht="18.75" x14ac:dyDescent="0.3">
      <c r="A40" s="7" t="s">
        <v>28</v>
      </c>
      <c r="B40" s="8" t="s">
        <v>8</v>
      </c>
      <c r="C40" s="10">
        <v>34561.4</v>
      </c>
      <c r="D40" s="10">
        <v>27572.799999999999</v>
      </c>
      <c r="E40" s="10">
        <v>24228.1</v>
      </c>
      <c r="F40" s="10">
        <v>24631.200000000001</v>
      </c>
      <c r="G40" s="13">
        <v>26696.6</v>
      </c>
      <c r="H40" s="13">
        <v>21357.3</v>
      </c>
      <c r="I40" s="13">
        <v>21357.3</v>
      </c>
      <c r="J40" s="13">
        <v>21357.3</v>
      </c>
    </row>
    <row r="41" spans="1:10" s="5" customFormat="1" ht="18.75" x14ac:dyDescent="0.25">
      <c r="A41" s="7">
        <v>2</v>
      </c>
      <c r="B41" s="8" t="s">
        <v>9</v>
      </c>
      <c r="C41" s="6">
        <f>C42+C43</f>
        <v>78329.7</v>
      </c>
      <c r="D41" s="6">
        <f>D42+D43</f>
        <v>99251.900000000009</v>
      </c>
      <c r="E41" s="6">
        <f t="shared" ref="E41:H41" si="24">E42+E43</f>
        <v>91867.5</v>
      </c>
      <c r="F41" s="6">
        <f t="shared" si="24"/>
        <v>137584</v>
      </c>
      <c r="G41" s="6">
        <f t="shared" si="24"/>
        <v>56139.8</v>
      </c>
      <c r="H41" s="6">
        <f t="shared" si="24"/>
        <v>52334.3</v>
      </c>
      <c r="I41" s="6">
        <f t="shared" ref="I41" si="25">I42+I43</f>
        <v>53469.7</v>
      </c>
      <c r="J41" s="6">
        <f t="shared" ref="J41" si="26">J42+J43</f>
        <v>53469.7</v>
      </c>
    </row>
    <row r="42" spans="1:10" s="5" customFormat="1" ht="56.25" x14ac:dyDescent="0.25">
      <c r="A42" s="7" t="s">
        <v>29</v>
      </c>
      <c r="B42" s="8" t="s">
        <v>18</v>
      </c>
      <c r="C42" s="10">
        <v>77002.5</v>
      </c>
      <c r="D42" s="10">
        <v>98219.8</v>
      </c>
      <c r="E42" s="10">
        <v>91372.5</v>
      </c>
      <c r="F42" s="10">
        <v>137490.79999999999</v>
      </c>
      <c r="G42" s="25">
        <v>56139.8</v>
      </c>
      <c r="H42" s="25">
        <v>52334.3</v>
      </c>
      <c r="I42" s="25">
        <v>53469.7</v>
      </c>
      <c r="J42" s="25">
        <v>53469.7</v>
      </c>
    </row>
    <row r="43" spans="1:10" s="5" customFormat="1" ht="37.5" x14ac:dyDescent="0.25">
      <c r="A43" s="7" t="s">
        <v>30</v>
      </c>
      <c r="B43" s="8" t="s">
        <v>19</v>
      </c>
      <c r="C43" s="10">
        <v>1327.2</v>
      </c>
      <c r="D43" s="10">
        <v>1032.0999999999999</v>
      </c>
      <c r="E43" s="10">
        <v>495</v>
      </c>
      <c r="F43" s="10">
        <v>93.2</v>
      </c>
      <c r="G43" s="10">
        <v>0</v>
      </c>
      <c r="H43" s="10">
        <v>0</v>
      </c>
      <c r="I43" s="10">
        <v>0</v>
      </c>
      <c r="J43" s="10">
        <v>0</v>
      </c>
    </row>
    <row r="44" spans="1:10" s="5" customFormat="1" ht="18.75" x14ac:dyDescent="0.25">
      <c r="A44" s="7">
        <v>3</v>
      </c>
      <c r="B44" s="8" t="s">
        <v>12</v>
      </c>
      <c r="C44" s="6">
        <f>C36-C41</f>
        <v>3193.1999999999971</v>
      </c>
      <c r="D44" s="6">
        <f t="shared" ref="D44:I44" si="27">D36-D41</f>
        <v>787.99999999998545</v>
      </c>
      <c r="E44" s="6">
        <f t="shared" si="27"/>
        <v>-286.60000000000582</v>
      </c>
      <c r="F44" s="6">
        <f t="shared" si="27"/>
        <v>-4055.7000000000116</v>
      </c>
      <c r="G44" s="6">
        <f t="shared" si="27"/>
        <v>166</v>
      </c>
      <c r="H44" s="6">
        <f t="shared" si="27"/>
        <v>0</v>
      </c>
      <c r="I44" s="6">
        <f t="shared" si="27"/>
        <v>0</v>
      </c>
      <c r="J44" s="6">
        <f t="shared" ref="J44" si="28">J36-J41</f>
        <v>0</v>
      </c>
    </row>
    <row r="45" spans="1:10" s="5" customFormat="1" ht="37.5" x14ac:dyDescent="0.25">
      <c r="A45" s="7">
        <v>4</v>
      </c>
      <c r="B45" s="8" t="s">
        <v>20</v>
      </c>
      <c r="C45" s="6">
        <v>440.4</v>
      </c>
      <c r="D45" s="6"/>
      <c r="E45" s="6">
        <v>167</v>
      </c>
      <c r="F45" s="6">
        <v>167</v>
      </c>
      <c r="G45" s="25">
        <v>166</v>
      </c>
      <c r="H45" s="24">
        <v>0</v>
      </c>
      <c r="I45" s="24">
        <v>0</v>
      </c>
      <c r="J45" s="24">
        <v>0</v>
      </c>
    </row>
    <row r="46" spans="1:10" s="5" customForma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s="5" customFormat="1" ht="10.5" customHeigh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s="5" customFormat="1" hidden="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s="5" customFormat="1" ht="18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5" t="s">
        <v>44</v>
      </c>
    </row>
    <row r="50" spans="1:10" s="5" customFormat="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s="5" customFormat="1" ht="61.5" customHeight="1" x14ac:dyDescent="0.25">
      <c r="A51" s="32" t="s">
        <v>32</v>
      </c>
      <c r="B51" s="32"/>
      <c r="C51" s="32"/>
      <c r="D51" s="32"/>
      <c r="E51" s="32"/>
      <c r="F51" s="32"/>
      <c r="G51" s="32"/>
      <c r="H51" s="32"/>
      <c r="I51" s="32"/>
      <c r="J51" s="32"/>
    </row>
    <row r="52" spans="1:10" s="5" customFormat="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s="5" customFormat="1" ht="19.5" customHeight="1" x14ac:dyDescent="0.25">
      <c r="A53" s="27" t="s">
        <v>0</v>
      </c>
      <c r="B53" s="27" t="s">
        <v>1</v>
      </c>
      <c r="C53" s="27" t="s">
        <v>33</v>
      </c>
      <c r="D53" s="27"/>
      <c r="E53" s="27"/>
      <c r="F53" s="27"/>
      <c r="G53" s="27"/>
      <c r="H53" s="27"/>
      <c r="I53" s="27"/>
      <c r="J53" s="27"/>
    </row>
    <row r="54" spans="1:10" s="5" customFormat="1" ht="18.75" x14ac:dyDescent="0.25">
      <c r="A54" s="27"/>
      <c r="B54" s="27"/>
      <c r="C54" s="16" t="s">
        <v>38</v>
      </c>
      <c r="D54" s="16" t="s">
        <v>39</v>
      </c>
      <c r="E54" s="16" t="s">
        <v>40</v>
      </c>
      <c r="F54" s="16" t="s">
        <v>41</v>
      </c>
      <c r="G54" s="16" t="s">
        <v>52</v>
      </c>
      <c r="H54" s="16" t="s">
        <v>53</v>
      </c>
      <c r="I54" s="16" t="s">
        <v>54</v>
      </c>
      <c r="J54" s="16" t="s">
        <v>55</v>
      </c>
    </row>
    <row r="55" spans="1:10" s="5" customFormat="1" ht="37.5" x14ac:dyDescent="0.25">
      <c r="A55" s="7">
        <v>1</v>
      </c>
      <c r="B55" s="17" t="s">
        <v>34</v>
      </c>
      <c r="C55" s="9">
        <f t="shared" ref="C55:D57" si="29">C58+C61+C64</f>
        <v>462130.8</v>
      </c>
      <c r="D55" s="9">
        <f>D58+D61+D64</f>
        <v>537353</v>
      </c>
      <c r="E55" s="9">
        <f>E58+E61+E64</f>
        <v>516876.10000000003</v>
      </c>
      <c r="F55" s="9">
        <f>F58+F61+F64</f>
        <v>550667.1</v>
      </c>
      <c r="G55" s="9">
        <f>G58+G61+G64</f>
        <v>453287.5</v>
      </c>
      <c r="H55" s="9">
        <f t="shared" ref="H55:I55" si="30">H58+H61+H64</f>
        <v>416617.2</v>
      </c>
      <c r="I55" s="9">
        <f t="shared" si="30"/>
        <v>428875.10000000003</v>
      </c>
      <c r="J55" s="9">
        <f t="shared" ref="J55" si="31">J58+J61+J64</f>
        <v>428875.10000000003</v>
      </c>
    </row>
    <row r="56" spans="1:10" s="5" customFormat="1" ht="18.75" x14ac:dyDescent="0.25">
      <c r="A56" s="7" t="s">
        <v>25</v>
      </c>
      <c r="B56" s="17" t="s">
        <v>35</v>
      </c>
      <c r="C56" s="9">
        <f t="shared" si="29"/>
        <v>254397.59999999998</v>
      </c>
      <c r="D56" s="9">
        <f>D59+D62+D65</f>
        <v>320475.59999999998</v>
      </c>
      <c r="E56" s="9">
        <f t="shared" ref="E56:I56" si="32">E59+E62</f>
        <v>293140.59999999998</v>
      </c>
      <c r="F56" s="9">
        <f t="shared" si="32"/>
        <v>329793.7</v>
      </c>
      <c r="G56" s="9">
        <f t="shared" si="32"/>
        <v>212552.6</v>
      </c>
      <c r="H56" s="9">
        <f t="shared" si="32"/>
        <v>202108.80000000002</v>
      </c>
      <c r="I56" s="9">
        <f t="shared" si="32"/>
        <v>202084.7</v>
      </c>
      <c r="J56" s="9">
        <f t="shared" ref="J56" si="33">J59+J62</f>
        <v>202084.7</v>
      </c>
    </row>
    <row r="57" spans="1:10" s="5" customFormat="1" ht="27.75" customHeight="1" x14ac:dyDescent="0.25">
      <c r="A57" s="7" t="s">
        <v>26</v>
      </c>
      <c r="B57" s="17" t="s">
        <v>36</v>
      </c>
      <c r="C57" s="9">
        <f t="shared" si="29"/>
        <v>207733.2</v>
      </c>
      <c r="D57" s="9">
        <f t="shared" si="29"/>
        <v>216877.4</v>
      </c>
      <c r="E57" s="9">
        <f>E60+E63+E66</f>
        <v>223735.5</v>
      </c>
      <c r="F57" s="9">
        <f>F60+F63+F66</f>
        <v>220873.4</v>
      </c>
      <c r="G57" s="9">
        <f t="shared" ref="G57:I57" si="34">G60+G63+G66</f>
        <v>240734.9</v>
      </c>
      <c r="H57" s="9">
        <f t="shared" si="34"/>
        <v>214508.4</v>
      </c>
      <c r="I57" s="9">
        <f t="shared" si="34"/>
        <v>226790.40000000002</v>
      </c>
      <c r="J57" s="9">
        <f t="shared" ref="J57" si="35">J60+J63+J66</f>
        <v>226790.40000000002</v>
      </c>
    </row>
    <row r="58" spans="1:10" s="5" customFormat="1" ht="95.25" customHeight="1" x14ac:dyDescent="0.25">
      <c r="A58" s="7">
        <v>2</v>
      </c>
      <c r="B58" s="17" t="s">
        <v>46</v>
      </c>
      <c r="C58" s="9">
        <f>C59+C60</f>
        <v>357369</v>
      </c>
      <c r="D58" s="9">
        <f>D59+D60</f>
        <v>370999.69999999995</v>
      </c>
      <c r="E58" s="9">
        <f>E59+E60</f>
        <v>399067.9</v>
      </c>
      <c r="F58" s="9">
        <f>F59+F60</f>
        <v>423430.40000000002</v>
      </c>
      <c r="G58" s="9">
        <f t="shared" ref="G58:H58" si="36">G59+G60</f>
        <v>347470.6</v>
      </c>
      <c r="H58" s="9">
        <f t="shared" si="36"/>
        <v>332340.2</v>
      </c>
      <c r="I58" s="9">
        <f t="shared" ref="I58" si="37">I59+I60</f>
        <v>342391.4</v>
      </c>
      <c r="J58" s="9">
        <f t="shared" ref="J58" si="38">J59+J60</f>
        <v>342391.4</v>
      </c>
    </row>
    <row r="59" spans="1:10" s="5" customFormat="1" ht="27.75" customHeight="1" x14ac:dyDescent="0.25">
      <c r="A59" s="7" t="s">
        <v>29</v>
      </c>
      <c r="B59" s="17" t="s">
        <v>35</v>
      </c>
      <c r="C59" s="10">
        <v>214344.3</v>
      </c>
      <c r="D59" s="10">
        <v>225044.8</v>
      </c>
      <c r="E59" s="10">
        <v>244661.6</v>
      </c>
      <c r="F59" s="10">
        <v>270995.5</v>
      </c>
      <c r="G59" s="25">
        <v>183500.1</v>
      </c>
      <c r="H59" s="25">
        <v>179486.7</v>
      </c>
      <c r="I59" s="25">
        <v>179486.7</v>
      </c>
      <c r="J59" s="25">
        <v>179486.7</v>
      </c>
    </row>
    <row r="60" spans="1:10" s="5" customFormat="1" ht="27.75" customHeight="1" x14ac:dyDescent="0.25">
      <c r="A60" s="7" t="s">
        <v>30</v>
      </c>
      <c r="B60" s="17" t="s">
        <v>36</v>
      </c>
      <c r="C60" s="10">
        <v>143024.70000000001</v>
      </c>
      <c r="D60" s="10">
        <v>145954.9</v>
      </c>
      <c r="E60" s="10">
        <v>154406.29999999999</v>
      </c>
      <c r="F60" s="10">
        <v>152434.9</v>
      </c>
      <c r="G60" s="25">
        <v>163970.5</v>
      </c>
      <c r="H60" s="25">
        <v>152853.5</v>
      </c>
      <c r="I60" s="25">
        <v>162904.70000000001</v>
      </c>
      <c r="J60" s="25">
        <v>162904.70000000001</v>
      </c>
    </row>
    <row r="61" spans="1:10" s="5" customFormat="1" ht="93" customHeight="1" x14ac:dyDescent="0.25">
      <c r="A61" s="7">
        <v>3</v>
      </c>
      <c r="B61" s="17" t="s">
        <v>47</v>
      </c>
      <c r="C61" s="9">
        <f>C62+C63</f>
        <v>104761.8</v>
      </c>
      <c r="D61" s="9">
        <f>D62+D63</f>
        <v>166353.29999999999</v>
      </c>
      <c r="E61" s="9">
        <f>E62+E63</f>
        <v>117808.2</v>
      </c>
      <c r="F61" s="9">
        <f>F62+F63</f>
        <v>127231.7</v>
      </c>
      <c r="G61" s="9">
        <f t="shared" ref="G61:H61" si="39">G62+G63</f>
        <v>105811.9</v>
      </c>
      <c r="H61" s="9">
        <f t="shared" si="39"/>
        <v>84272</v>
      </c>
      <c r="I61" s="9">
        <f t="shared" ref="I61" si="40">I62+I63</f>
        <v>86483.7</v>
      </c>
      <c r="J61" s="9">
        <f t="shared" ref="J61" si="41">J62+J63</f>
        <v>86483.7</v>
      </c>
    </row>
    <row r="62" spans="1:10" s="5" customFormat="1" ht="27.75" customHeight="1" x14ac:dyDescent="0.25">
      <c r="A62" s="7" t="s">
        <v>31</v>
      </c>
      <c r="B62" s="17" t="s">
        <v>35</v>
      </c>
      <c r="C62" s="10">
        <v>40053.300000000003</v>
      </c>
      <c r="D62" s="10">
        <v>95430.8</v>
      </c>
      <c r="E62" s="10">
        <v>48479</v>
      </c>
      <c r="F62" s="10">
        <v>58798.2</v>
      </c>
      <c r="G62" s="25">
        <v>29052.5</v>
      </c>
      <c r="H62" s="25">
        <v>22622.1</v>
      </c>
      <c r="I62" s="25">
        <v>22598</v>
      </c>
      <c r="J62" s="25">
        <v>22598</v>
      </c>
    </row>
    <row r="63" spans="1:10" s="5" customFormat="1" ht="27.75" customHeight="1" x14ac:dyDescent="0.25">
      <c r="A63" s="7" t="s">
        <v>37</v>
      </c>
      <c r="B63" s="17" t="s">
        <v>36</v>
      </c>
      <c r="C63" s="10">
        <v>64708.5</v>
      </c>
      <c r="D63" s="10">
        <v>70922.5</v>
      </c>
      <c r="E63" s="10">
        <v>69329.2</v>
      </c>
      <c r="F63" s="10">
        <v>68433.5</v>
      </c>
      <c r="G63" s="25">
        <v>76759.399999999994</v>
      </c>
      <c r="H63" s="25">
        <v>61649.9</v>
      </c>
      <c r="I63" s="25">
        <v>63885.7</v>
      </c>
      <c r="J63" s="25">
        <v>63885.7</v>
      </c>
    </row>
    <row r="64" spans="1:10" ht="131.25" x14ac:dyDescent="0.25">
      <c r="A64" s="7" t="s">
        <v>49</v>
      </c>
      <c r="B64" s="17" t="s">
        <v>48</v>
      </c>
      <c r="C64" s="9">
        <f t="shared" ref="C64:H64" si="42">C65+C66</f>
        <v>0</v>
      </c>
      <c r="D64" s="9">
        <f t="shared" si="42"/>
        <v>0</v>
      </c>
      <c r="E64" s="9">
        <f t="shared" si="42"/>
        <v>0</v>
      </c>
      <c r="F64" s="9">
        <f t="shared" si="42"/>
        <v>5</v>
      </c>
      <c r="G64" s="9">
        <f t="shared" si="42"/>
        <v>5</v>
      </c>
      <c r="H64" s="9">
        <f t="shared" si="42"/>
        <v>5</v>
      </c>
      <c r="I64" s="26"/>
      <c r="J64" s="26"/>
    </row>
    <row r="65" spans="1:10" ht="18.75" x14ac:dyDescent="0.25">
      <c r="A65" s="7" t="s">
        <v>50</v>
      </c>
      <c r="B65" s="17" t="s">
        <v>35</v>
      </c>
      <c r="C65" s="10"/>
      <c r="D65" s="10"/>
      <c r="E65" s="10"/>
      <c r="F65" s="10"/>
      <c r="G65" s="26"/>
      <c r="H65" s="26"/>
      <c r="I65" s="26"/>
      <c r="J65" s="26"/>
    </row>
    <row r="66" spans="1:10" ht="24.75" customHeight="1" x14ac:dyDescent="0.25">
      <c r="A66" s="7" t="s">
        <v>51</v>
      </c>
      <c r="B66" s="17" t="s">
        <v>36</v>
      </c>
      <c r="C66" s="10"/>
      <c r="D66" s="10"/>
      <c r="E66" s="10"/>
      <c r="F66" s="10">
        <v>5</v>
      </c>
      <c r="G66" s="10">
        <v>5</v>
      </c>
      <c r="H66" s="10">
        <v>5</v>
      </c>
      <c r="I66" s="26"/>
      <c r="J66" s="26"/>
    </row>
  </sheetData>
  <mergeCells count="15">
    <mergeCell ref="A8:J8"/>
    <mergeCell ref="C10:J10"/>
    <mergeCell ref="A13:J13"/>
    <mergeCell ref="D1:J1"/>
    <mergeCell ref="C2:J2"/>
    <mergeCell ref="C3:J3"/>
    <mergeCell ref="C4:J4"/>
    <mergeCell ref="A53:A54"/>
    <mergeCell ref="B53:B54"/>
    <mergeCell ref="A10:A11"/>
    <mergeCell ref="B10:B11"/>
    <mergeCell ref="A23:J23"/>
    <mergeCell ref="C53:J53"/>
    <mergeCell ref="A51:J51"/>
    <mergeCell ref="A35:J3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2" manualBreakCount="2">
    <brk id="22" max="9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2023-01-09T06:19:46Z</dcterms:modified>
</cp:coreProperties>
</file>